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" i="1" l="1"/>
  <c r="F13" i="1" l="1"/>
  <c r="F14" i="1"/>
  <c r="F12" i="1"/>
  <c r="B7" i="1"/>
  <c r="B8" i="1"/>
  <c r="K13" i="1"/>
  <c r="K14" i="1"/>
  <c r="K12" i="1"/>
  <c r="D14" i="1"/>
  <c r="D13" i="1"/>
  <c r="N13" i="1" s="1"/>
  <c r="O13" i="1" s="1"/>
  <c r="D12" i="1"/>
  <c r="N12" i="1" s="1"/>
  <c r="N14" i="1"/>
  <c r="L14" i="1"/>
  <c r="J14" i="1"/>
  <c r="L13" i="1"/>
  <c r="J13" i="1"/>
  <c r="L12" i="1"/>
  <c r="J12" i="1"/>
  <c r="B5" i="1"/>
  <c r="P13" i="1" l="1"/>
  <c r="H13" i="1" s="1"/>
  <c r="P12" i="1"/>
  <c r="H12" i="1" s="1"/>
  <c r="O14" i="1"/>
  <c r="P14" i="1" s="1"/>
  <c r="H14" i="1" s="1"/>
  <c r="G14" i="1" l="1"/>
  <c r="G13" i="1"/>
  <c r="G12" i="1"/>
  <c r="B18" i="1" l="1"/>
  <c r="B16" i="1"/>
  <c r="B21" i="1" s="1"/>
  <c r="H2" i="1" l="1"/>
  <c r="F2" i="1" l="1"/>
  <c r="D2" i="1"/>
</calcChain>
</file>

<file path=xl/sharedStrings.xml><?xml version="1.0" encoding="utf-8"?>
<sst xmlns="http://schemas.openxmlformats.org/spreadsheetml/2006/main" count="39" uniqueCount="38">
  <si>
    <t>Weight with tracer added (g)</t>
  </si>
  <si>
    <t>CTFR7 Empty Weight (g)</t>
  </si>
  <si>
    <t>CTFR7 Weight with 7.425 mL matrix and dilution (g)</t>
  </si>
  <si>
    <t>Mass used in CT31 (g)</t>
  </si>
  <si>
    <t>CTFR7 after CT31 Test (g)</t>
  </si>
  <si>
    <t>Mass used in CT32 Test (g)</t>
  </si>
  <si>
    <t>Mass after CT32 Test (g)</t>
  </si>
  <si>
    <t>Mass used in CT33 (g)</t>
  </si>
  <si>
    <t>Mass after CT33 test (g)</t>
  </si>
  <si>
    <t xml:space="preserve">decay corrected activity calculated from lsc = </t>
  </si>
  <si>
    <t xml:space="preserve">Total activity left (bq) = </t>
  </si>
  <si>
    <t>CT31</t>
  </si>
  <si>
    <t>CT32</t>
  </si>
  <si>
    <t>CT33</t>
  </si>
  <si>
    <t xml:space="preserve">Activity left in CTFR7 = </t>
  </si>
  <si>
    <t>activity in centrifuge 13/09/2018 =</t>
  </si>
  <si>
    <t>recovery</t>
  </si>
  <si>
    <t xml:space="preserve">Measured activity </t>
  </si>
  <si>
    <t>Test</t>
  </si>
  <si>
    <t>Mass (g)</t>
  </si>
  <si>
    <r>
      <t>Uncertainty (</t>
    </r>
    <r>
      <rPr>
        <sz val="11"/>
        <color theme="1"/>
        <rFont val="Calibri"/>
        <family val="2"/>
      </rPr>
      <t>± g)</t>
    </r>
  </si>
  <si>
    <t xml:space="preserve">Theoretical Activity </t>
  </si>
  <si>
    <t>Recovery %</t>
  </si>
  <si>
    <t>Uncertainty on recovery (+/-)</t>
  </si>
  <si>
    <t>Uncertainty on measured activity  (+/- Bq)</t>
  </si>
  <si>
    <t>Uncertainty on measured activity (%)</t>
  </si>
  <si>
    <t>Method uncertainty on weight of source (S) (%)</t>
  </si>
  <si>
    <t>Uncertainty on mass of sample (W) (%)</t>
  </si>
  <si>
    <t>Uncertainty on source activity (A) (%)</t>
  </si>
  <si>
    <t>Uncertainty on sample weight used (U) (%)</t>
  </si>
  <si>
    <r>
      <t xml:space="preserve">Combined method uncertainty for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>T - ((</t>
    </r>
    <r>
      <rPr>
        <sz val="11"/>
        <color theme="1"/>
        <rFont val="Calibri"/>
        <family val="2"/>
      </rPr>
      <t>σAS/σW)σU)</t>
    </r>
    <r>
      <rPr>
        <sz val="11"/>
        <color theme="1"/>
        <rFont val="Calibri"/>
        <family val="2"/>
        <scheme val="minor"/>
      </rPr>
      <t xml:space="preserve"> (%)</t>
    </r>
  </si>
  <si>
    <t>Relative uncertainty of recovery</t>
  </si>
  <si>
    <t xml:space="preserve">Activity of source </t>
  </si>
  <si>
    <t>Bq/g</t>
  </si>
  <si>
    <t>Mass of source</t>
  </si>
  <si>
    <t>g</t>
  </si>
  <si>
    <t>Sample weight</t>
  </si>
  <si>
    <t xml:space="preserve">Activity of sample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</si>
</sst>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0" fillId="3" borderId="1" xfId="0" applyFill="1" applyBorder="1"/>
    <xf numFmtId="0" fontId="0" fillId="0" borderId="2" xfId="0" applyBorder="1"/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7" borderId="2" xfId="0" applyFill="1" applyBorder="1"/>
    <xf numFmtId="10" fontId="0" fillId="0" borderId="0" xfId="0" applyNumberFormat="1"/>
    <xf numFmtId="0" fontId="0" fillId="5" borderId="0" xfId="0" applyFill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topLeftCell="K1" workbookViewId="0">
      <selection activeCell="H12" sqref="H12:P14"/>
    </sheetView>
  </sheetViews>
  <sheetFormatPr defaultRowHeight="15" x14ac:dyDescent="0.25"/>
  <cols>
    <col min="1" max="1" width="41.5703125" bestFit="1" customWidth="1"/>
    <col min="2" max="2" width="47" bestFit="1" customWidth="1"/>
    <col min="3" max="3" width="31.7109375" bestFit="1" customWidth="1"/>
    <col min="4" max="4" width="20" bestFit="1" customWidth="1"/>
    <col min="5" max="5" width="23" bestFit="1" customWidth="1"/>
    <col min="6" max="6" width="24.28515625" bestFit="1" customWidth="1"/>
    <col min="7" max="7" width="22.140625" bestFit="1" customWidth="1"/>
    <col min="8" max="8" width="27.140625" bestFit="1" customWidth="1"/>
    <col min="9" max="9" width="38.7109375" bestFit="1" customWidth="1"/>
    <col min="10" max="10" width="34.42578125" bestFit="1" customWidth="1"/>
    <col min="11" max="11" width="43.85546875" bestFit="1" customWidth="1"/>
    <col min="12" max="12" width="36" bestFit="1" customWidth="1"/>
    <col min="13" max="13" width="34.5703125" bestFit="1" customWidth="1"/>
    <col min="14" max="14" width="39.7109375" bestFit="1" customWidth="1"/>
    <col min="15" max="15" width="52.7109375" bestFit="1" customWidth="1"/>
    <col min="16" max="16" width="30" bestFit="1" customWidth="1"/>
  </cols>
  <sheetData>
    <row r="1" spans="1:16" x14ac:dyDescent="0.25">
      <c r="A1" t="s">
        <v>1</v>
      </c>
      <c r="B1" t="s">
        <v>2</v>
      </c>
      <c r="C1" t="s">
        <v>0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6" x14ac:dyDescent="0.25">
      <c r="A2">
        <v>15.3742</v>
      </c>
      <c r="B2">
        <v>34.302100000000003</v>
      </c>
      <c r="C2">
        <v>34.5976</v>
      </c>
      <c r="D2">
        <f>C2-E2</f>
        <v>5.1667999999999985</v>
      </c>
      <c r="E2">
        <v>29.430800000000001</v>
      </c>
      <c r="F2">
        <f>E2-G2</f>
        <v>5.1393000000000022</v>
      </c>
      <c r="G2">
        <v>24.291499999999999</v>
      </c>
      <c r="H2">
        <f>G2-I2</f>
        <v>5.1490000000000009</v>
      </c>
      <c r="I2">
        <v>19.142499999999998</v>
      </c>
    </row>
    <row r="5" spans="1:16" x14ac:dyDescent="0.25">
      <c r="A5" t="s">
        <v>32</v>
      </c>
      <c r="B5">
        <f>B10/B6</f>
        <v>106.09137055837564</v>
      </c>
      <c r="C5" t="s">
        <v>33</v>
      </c>
      <c r="D5" s="8">
        <v>7.4999999999999997E-3</v>
      </c>
    </row>
    <row r="6" spans="1:16" x14ac:dyDescent="0.25">
      <c r="A6" t="s">
        <v>34</v>
      </c>
      <c r="B6">
        <v>0.29549999999999998</v>
      </c>
      <c r="C6" t="s">
        <v>35</v>
      </c>
      <c r="D6">
        <v>1E-4</v>
      </c>
    </row>
    <row r="7" spans="1:16" x14ac:dyDescent="0.25">
      <c r="A7" t="s">
        <v>36</v>
      </c>
      <c r="B7">
        <f>C2-A2</f>
        <v>19.223399999999998</v>
      </c>
      <c r="D7">
        <v>1E-4</v>
      </c>
    </row>
    <row r="8" spans="1:16" x14ac:dyDescent="0.25">
      <c r="A8" t="s">
        <v>37</v>
      </c>
      <c r="B8">
        <f>B10/B7</f>
        <v>1.6308249321139863</v>
      </c>
      <c r="C8" t="s">
        <v>33</v>
      </c>
    </row>
    <row r="10" spans="1:16" x14ac:dyDescent="0.25">
      <c r="A10" t="s">
        <v>15</v>
      </c>
      <c r="B10">
        <v>31.35</v>
      </c>
      <c r="D10" t="s">
        <v>16</v>
      </c>
    </row>
    <row r="11" spans="1:16" x14ac:dyDescent="0.25">
      <c r="B11" s="2" t="s">
        <v>17</v>
      </c>
      <c r="C11" s="3" t="s">
        <v>18</v>
      </c>
      <c r="D11" t="s">
        <v>19</v>
      </c>
      <c r="E11" t="s">
        <v>20</v>
      </c>
      <c r="F11" t="s">
        <v>21</v>
      </c>
      <c r="G11" t="s">
        <v>22</v>
      </c>
      <c r="H11" s="4" t="s">
        <v>23</v>
      </c>
      <c r="I11" s="5" t="s">
        <v>24</v>
      </c>
      <c r="J11" s="5" t="s">
        <v>25</v>
      </c>
      <c r="K11" s="6" t="s">
        <v>26</v>
      </c>
      <c r="L11" s="6" t="s">
        <v>27</v>
      </c>
      <c r="M11" s="6" t="s">
        <v>28</v>
      </c>
      <c r="N11" s="6" t="s">
        <v>29</v>
      </c>
      <c r="O11" s="6" t="s">
        <v>30</v>
      </c>
      <c r="P11" s="7" t="s">
        <v>31</v>
      </c>
    </row>
    <row r="12" spans="1:16" x14ac:dyDescent="0.25">
      <c r="A12" t="s">
        <v>9</v>
      </c>
      <c r="B12" s="10">
        <v>9.2536438599961741</v>
      </c>
      <c r="C12" s="3" t="s">
        <v>11</v>
      </c>
      <c r="D12">
        <f>D2</f>
        <v>5.1667999999999985</v>
      </c>
      <c r="E12">
        <v>1E-4</v>
      </c>
      <c r="F12">
        <f>D12*$B$8</f>
        <v>8.4261462592465417</v>
      </c>
      <c r="G12">
        <f>((B12)/(($B$10/($C$2-$A$2))*D2))*100</f>
        <v>109.82059384314114</v>
      </c>
      <c r="H12" s="4">
        <f>P12</f>
        <v>1.1523548936971797</v>
      </c>
      <c r="I12" s="9">
        <v>8.0897838673036182E-2</v>
      </c>
      <c r="J12" s="5">
        <f>(I12/B12)</f>
        <v>8.7422684400855714E-3</v>
      </c>
      <c r="K12" s="6">
        <f>(0.0001/$B$6)</f>
        <v>3.3840947546531308E-4</v>
      </c>
      <c r="L12" s="6">
        <f>(0.0001/$B$7)</f>
        <v>5.2019934038723645E-6</v>
      </c>
      <c r="M12" s="6">
        <v>7.4999999999999997E-3</v>
      </c>
      <c r="N12" s="6">
        <f>(0.0001/D12)</f>
        <v>1.9354339242858256E-5</v>
      </c>
      <c r="O12" s="6">
        <f>SQRT(((M12)^2)+((K12)^2)+((N12)^2)+((L12)^2))</f>
        <v>7.5076575990296471E-3</v>
      </c>
      <c r="P12" s="7">
        <f>SQRT((O12^2)+(J12^2))*100</f>
        <v>1.1523548936971797</v>
      </c>
    </row>
    <row r="13" spans="1:16" x14ac:dyDescent="0.25">
      <c r="B13" s="10">
        <v>8.190650636564067</v>
      </c>
      <c r="C13" s="3" t="s">
        <v>12</v>
      </c>
      <c r="D13">
        <f>F2</f>
        <v>5.1393000000000022</v>
      </c>
      <c r="E13">
        <v>1E-4</v>
      </c>
      <c r="F13">
        <f t="shared" ref="F13:F14" si="0">D13*$B$8</f>
        <v>8.3812985736134138</v>
      </c>
      <c r="G13">
        <f>((B13)/(($B$10/($C$2-$A$2))*F2))*100</f>
        <v>97.725317438880438</v>
      </c>
      <c r="H13" s="4">
        <f>P13</f>
        <v>1.1767519764874754</v>
      </c>
      <c r="I13" s="5">
        <v>7.4219044063585968E-2</v>
      </c>
      <c r="J13" s="5">
        <f>(I13/B13)</f>
        <v>9.0614344765558765E-3</v>
      </c>
      <c r="K13" s="6">
        <f t="shared" ref="K13:K14" si="1">(0.0001/$B$6)</f>
        <v>3.3840947546531308E-4</v>
      </c>
      <c r="L13" s="6">
        <f t="shared" ref="L13:L14" si="2">(0.0001/$B$7)</f>
        <v>5.2019934038723645E-6</v>
      </c>
      <c r="M13" s="6">
        <v>7.4999999999999997E-3</v>
      </c>
      <c r="N13" s="6">
        <f t="shared" ref="N13:N14" si="3">(0.0001/D13)</f>
        <v>1.9457902827233272E-5</v>
      </c>
      <c r="O13" s="6">
        <f t="shared" ref="O13:O14" si="4">SQRT(((M13)^2)+((K13)^2)+((N13)^2)+((L13)^2))</f>
        <v>7.5076578667253157E-3</v>
      </c>
      <c r="P13" s="7">
        <f t="shared" ref="P13:P14" si="5">SQRT((O13^2)+(J13^2))*100</f>
        <v>1.1767519764874754</v>
      </c>
    </row>
    <row r="14" spans="1:16" x14ac:dyDescent="0.25">
      <c r="B14" s="10">
        <v>8.1846145796986978</v>
      </c>
      <c r="C14" s="3" t="s">
        <v>13</v>
      </c>
      <c r="D14">
        <f>H2</f>
        <v>5.1490000000000009</v>
      </c>
      <c r="E14">
        <v>1E-4</v>
      </c>
      <c r="F14">
        <f t="shared" si="0"/>
        <v>8.3971175754549172</v>
      </c>
      <c r="G14">
        <f>((B14)/(($B$10/($C$2-$A$2))*H2))*100</f>
        <v>97.46933404413231</v>
      </c>
      <c r="H14" s="4">
        <f>P14</f>
        <v>1.1568253503544801</v>
      </c>
      <c r="I14" s="5">
        <v>7.2033705625158276E-2</v>
      </c>
      <c r="J14" s="5">
        <f>(I14/B14)</f>
        <v>8.8011115152364407E-3</v>
      </c>
      <c r="K14" s="6">
        <f t="shared" si="1"/>
        <v>3.3840947546531308E-4</v>
      </c>
      <c r="L14" s="6">
        <f t="shared" si="2"/>
        <v>5.2019934038723645E-6</v>
      </c>
      <c r="M14" s="6">
        <v>7.4999999999999997E-3</v>
      </c>
      <c r="N14" s="6">
        <f t="shared" si="3"/>
        <v>1.9421246844047385E-5</v>
      </c>
      <c r="O14" s="6">
        <f t="shared" si="4"/>
        <v>7.5076577718119954E-3</v>
      </c>
      <c r="P14" s="7">
        <f t="shared" si="5"/>
        <v>1.1568253503544801</v>
      </c>
    </row>
    <row r="16" spans="1:16" x14ac:dyDescent="0.25">
      <c r="B16" s="1">
        <f>SUM(B12:B14)</f>
        <v>25.628909076258935</v>
      </c>
    </row>
    <row r="18" spans="1:2" x14ac:dyDescent="0.25">
      <c r="A18" t="s">
        <v>14</v>
      </c>
      <c r="B18">
        <f>(B10/(B2-A2))*(I2-A2)</f>
        <v>6.2413793923256113</v>
      </c>
    </row>
    <row r="21" spans="1:2" x14ac:dyDescent="0.25">
      <c r="A21" t="s">
        <v>10</v>
      </c>
      <c r="B21">
        <f>B18+B16</f>
        <v>31.870288468584548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2019-02-12T15:34:22Z</dcterms:modified>
</cp:coreProperties>
</file>